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codeName="ThisWorkbook" defaultThemeVersion="124226"/>
  <mc:AlternateContent xmlns:mc="http://schemas.openxmlformats.org/markup-compatibility/2006">
    <mc:Choice Requires="x15">
      <x15ac:absPath xmlns:x15ac="http://schemas.microsoft.com/office/spreadsheetml/2010/11/ac" url="\\archivo\Archivos\Usuarios\Edgar Araos\Informe Anual correcto 2019\formato 2 correcto\"/>
    </mc:Choice>
  </mc:AlternateContent>
  <xr:revisionPtr revIDLastSave="0" documentId="13_ncr:1_{8008665E-B516-46A2-ADD6-7E11651E5394}" xr6:coauthVersionLast="45" xr6:coauthVersionMax="45" xr10:uidLastSave="{00000000-0000-0000-0000-000000000000}"/>
  <bookViews>
    <workbookView xWindow="-120" yWindow="480" windowWidth="20730" windowHeight="11160" xr2:uid="{00000000-000D-0000-FFFF-FFFF00000000}"/>
  </bookViews>
  <sheets>
    <sheet name="IP" sheetId="177" r:id="rId1"/>
    <sheet name="Hoja1" sheetId="204" r:id="rId2"/>
    <sheet name="D Req" sheetId="7" state="hidden" r:id="rId3"/>
    <sheet name="Hoja2" sheetId="206" r:id="rId4"/>
  </sheets>
  <definedNames>
    <definedName name="_xlnm._FilterDatabase" localSheetId="0" hidden="1">IP!#REF!</definedName>
    <definedName name="_GoBack" localSheetId="0">IP!#REF!</definedName>
    <definedName name="fecha1" localSheetId="2">'D Req'!$F$22</definedName>
    <definedName name="fecha2" localSheetId="2">'D Req'!$G$22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204" l="1"/>
  <c r="B9" i="204"/>
  <c r="D9" i="204" s="1"/>
  <c r="F14" i="7"/>
  <c r="A14" i="7"/>
  <c r="L17" i="7"/>
  <c r="K17" i="7"/>
  <c r="J17" i="7"/>
  <c r="I17" i="7"/>
  <c r="H17" i="7"/>
  <c r="G17" i="7"/>
  <c r="F17" i="7"/>
  <c r="E17" i="7"/>
  <c r="D17" i="7"/>
  <c r="C17" i="7"/>
  <c r="B17" i="7"/>
  <c r="A17" i="7"/>
  <c r="L14" i="7"/>
  <c r="K14" i="7"/>
  <c r="J14" i="7"/>
  <c r="I14" i="7"/>
  <c r="H14" i="7"/>
  <c r="G14" i="7"/>
  <c r="E14" i="7"/>
  <c r="D14" i="7"/>
  <c r="C14" i="7"/>
  <c r="B14" i="7"/>
  <c r="L11" i="7"/>
  <c r="K11" i="7"/>
  <c r="J11" i="7"/>
  <c r="I11" i="7"/>
  <c r="H11" i="7"/>
  <c r="G11" i="7"/>
  <c r="F11" i="7"/>
  <c r="E11" i="7"/>
  <c r="D11" i="7"/>
  <c r="C11" i="7"/>
  <c r="B11" i="7"/>
  <c r="A11" i="7"/>
  <c r="K6" i="7"/>
  <c r="J6" i="7"/>
  <c r="I6" i="7"/>
  <c r="H6" i="7"/>
  <c r="G6" i="7"/>
  <c r="F6" i="7"/>
  <c r="E6" i="7"/>
  <c r="D6" i="7"/>
  <c r="L3" i="7"/>
  <c r="K3" i="7"/>
  <c r="J3" i="7"/>
  <c r="I3" i="7"/>
  <c r="H3" i="7"/>
  <c r="G3" i="7"/>
  <c r="F3" i="7"/>
  <c r="E3" i="7"/>
  <c r="D3" i="7"/>
  <c r="C3" i="7"/>
  <c r="C6" i="7"/>
  <c r="B6" i="7"/>
  <c r="B3" i="7"/>
  <c r="A3" i="7"/>
  <c r="A6" i="7"/>
</calcChain>
</file>

<file path=xl/sharedStrings.xml><?xml version="1.0" encoding="utf-8"?>
<sst xmlns="http://schemas.openxmlformats.org/spreadsheetml/2006/main" count="102" uniqueCount="88">
  <si>
    <t>SESA</t>
  </si>
  <si>
    <t>PGJ</t>
  </si>
  <si>
    <t>INIRA</t>
  </si>
  <si>
    <t>UTAIPPE</t>
  </si>
  <si>
    <t>SEGOB</t>
  </si>
  <si>
    <t>LOS SESA</t>
  </si>
  <si>
    <t>IPAE</t>
  </si>
  <si>
    <t>LOS SEQ</t>
  </si>
  <si>
    <t>ENTIDADES</t>
  </si>
  <si>
    <t>CAPA</t>
  </si>
  <si>
    <t>SSP</t>
  </si>
  <si>
    <t>SQCS</t>
  </si>
  <si>
    <t>SINTRA</t>
  </si>
  <si>
    <t>DIF</t>
  </si>
  <si>
    <t>U. DEL CARIBE</t>
  </si>
  <si>
    <t>COJUDEQ</t>
  </si>
  <si>
    <t>STyPS</t>
  </si>
  <si>
    <t>CONALEP</t>
  </si>
  <si>
    <t>sexo</t>
  </si>
  <si>
    <t>SEDE</t>
  </si>
  <si>
    <t>VOCERO</t>
  </si>
  <si>
    <t>APIQROO</t>
  </si>
  <si>
    <t>COBAQROO</t>
  </si>
  <si>
    <t>O.M.</t>
  </si>
  <si>
    <t xml:space="preserve">UQROO </t>
  </si>
  <si>
    <t>IQM</t>
  </si>
  <si>
    <t>SEDU</t>
  </si>
  <si>
    <t>SEMA</t>
  </si>
  <si>
    <t>UTC</t>
  </si>
  <si>
    <t>SETEC</t>
  </si>
  <si>
    <t>DEPENDENCIAS</t>
  </si>
  <si>
    <t>EVA</t>
  </si>
  <si>
    <t>ICAT</t>
  </si>
  <si>
    <t>ICEEQROO</t>
  </si>
  <si>
    <t>ITSFCP</t>
  </si>
  <si>
    <t>COQCYT</t>
  </si>
  <si>
    <t>IDEFIN</t>
  </si>
  <si>
    <t>s. particular</t>
  </si>
  <si>
    <t>VIP</t>
  </si>
  <si>
    <t>CECYTE</t>
  </si>
  <si>
    <t>F</t>
  </si>
  <si>
    <t>FPTS</t>
  </si>
  <si>
    <t>OVC</t>
  </si>
  <si>
    <t>FPTOPB</t>
  </si>
  <si>
    <t>UTCH</t>
  </si>
  <si>
    <t>UTRM</t>
  </si>
  <si>
    <t>UPQROO</t>
  </si>
  <si>
    <t>PPA</t>
  </si>
  <si>
    <t>HIDROPONIA</t>
  </si>
  <si>
    <t>CONSEJERIA</t>
  </si>
  <si>
    <t>UPB</t>
  </si>
  <si>
    <t>UIMQROO</t>
  </si>
  <si>
    <t>SGP</t>
  </si>
  <si>
    <t>SEDESI</t>
  </si>
  <si>
    <t>SEFIPLAN</t>
  </si>
  <si>
    <t>SEDUVI</t>
  </si>
  <si>
    <t>SEDETUR</t>
  </si>
  <si>
    <t>SEYC</t>
  </si>
  <si>
    <t>SEDARU</t>
  </si>
  <si>
    <t>IFEQROO</t>
  </si>
  <si>
    <t>MINUTOS</t>
  </si>
  <si>
    <t>SOL INGRESADAS</t>
  </si>
  <si>
    <t>TOTAL</t>
  </si>
  <si>
    <t>ENERO</t>
  </si>
  <si>
    <t>FEBRERO</t>
  </si>
  <si>
    <t>MARZO</t>
  </si>
  <si>
    <t>ABRIL</t>
  </si>
  <si>
    <t>MAYO</t>
  </si>
  <si>
    <t>JUNIO</t>
  </si>
  <si>
    <t>Infomex</t>
  </si>
  <si>
    <t>Datos Solicitante</t>
  </si>
  <si>
    <t>Nombre</t>
  </si>
  <si>
    <t>M</t>
  </si>
  <si>
    <t>MODALIDAD</t>
  </si>
  <si>
    <t>01121619</t>
  </si>
  <si>
    <t>Contrapesoxy</t>
  </si>
  <si>
    <t>Denuncia contra el C. Adrian Gamaliel Trejo Uco docente del plantel chetumal, presentada en los años 2017 y/o 2018, por cualquier persona y/o autoridad del conalep quintana roo y/o cualquier otra autoridad y/o dependencia y/o organismo y/o institución del gobierno del estado de quintana roo</t>
  </si>
  <si>
    <t>01121719</t>
  </si>
  <si>
    <t>Denuncia contra el C. Celso Joaquín Cruz Caamal docente del plantel chetumal, presentada en entre los
años de 2014 a 2018, por cualquier persona, y/o autoridad del conalep quintana roo y/o cualquier otra autoridad y/o dependencia y/o organismo y/o institución del gobierno del estado de quintana roo</t>
  </si>
  <si>
    <t>ADRIANA BURGOS</t>
  </si>
  <si>
    <t>01251519</t>
  </si>
  <si>
    <t>Instituto Quintanarroense de la Juventud</t>
  </si>
  <si>
    <t>Relacione cuales son los programas, servicios o actividades que realiza, en que consiste cada uno y cuantos de los atendidos son jóvenes (12 a 29 años) en cada uno de ellos, considerando el periodo enero a septiembre 2019 para los atendidos y proyección de atención del trimestre octubre - diciembre 2019.</t>
  </si>
  <si>
    <t xml:space="preserve"> 01251619</t>
  </si>
  <si>
    <t xml:space="preserve"> Relacione cuales son los programas, servicios o actividades que realiza, en que consiste cada uno y cuantos de los atendidos son jóvenes (12 a 29 años) en cada uno de ellos, considerando el periodo enero a septiembre 2019 para los atendidos y proyección de atención del trimestre octubre - diciembre 2019.</t>
  </si>
  <si>
    <t>01276819</t>
  </si>
  <si>
    <t>Solicito su apoyo para obtener la siguiente información
1.Número de sanciones o procedimientos iniciados por faltas no graves
2.Causas por las que sea han iniciado procedimientos por faltas no graves
3.¿Con que mecanismos cuenta para la protección de informantes?
4.¿Qué área dentro de la dependencia es responsable de la protección de informantes y denunciantes?
5.¿En cuántos casos ha tomado medidas para la protección de informantes o denunciantes?
6.¿Cuenta con personal para realizar las notificaciones establecidas por la Ley General de responsabilidades administrativas? ¿Es suficiente?</t>
  </si>
  <si>
    <t>Descripción de la Solicitud(nopresentadas)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</si>
</sst>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8"/>
      <name val="Arial"/>
      <family val="2"/>
    </font>
    <font>
      <b/>
      <sz val="8"/>
      <name val="Arial"/>
      <family val="2"/>
    </font>
    <font>
      <sz val="8"/>
      <name val="Arial Narrow"/>
      <family val="2"/>
    </font>
    <font>
      <b/>
      <sz val="8"/>
      <name val="Arial Narrow"/>
      <family val="2"/>
    </font>
  </fonts>
  <fills count="4">
    <fill>
      <patternFill patternType="none"/>
    </fill>
    <fill>
      <patternFill patternType="gray125"/>
    </fill>
    <fill>
      <patternFill patternType="solid">
        <fgColor rgb="FFB7FFD8"/>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s>
  <cellStyleXfs count="1">
    <xf numFmtId="0" fontId="0" fillId="0" borderId="0"/>
  </cellStyleXfs>
  <cellXfs count="42">
    <xf numFmtId="0" fontId="0" fillId="0" borderId="0" xfId="0"/>
    <xf numFmtId="0" fontId="1" fillId="0" borderId="0" xfId="0" applyFont="1" applyFill="1" applyBorder="1" applyAlignment="1">
      <alignment horizontal="center" vertical="center" wrapText="1"/>
    </xf>
    <xf numFmtId="0" fontId="1" fillId="0" borderId="0" xfId="0" applyFont="1" applyFill="1" applyBorder="1" applyAlignment="1">
      <alignment horizontal="justify" vertical="center" wrapText="1"/>
    </xf>
    <xf numFmtId="0" fontId="0" fillId="0" borderId="0" xfId="0" applyAlignment="1">
      <alignment horizontal="center"/>
    </xf>
    <xf numFmtId="14" fontId="0" fillId="0" borderId="0" xfId="0" applyNumberFormat="1"/>
    <xf numFmtId="49" fontId="0" fillId="0" borderId="0" xfId="0" applyNumberFormat="1"/>
    <xf numFmtId="0" fontId="0" fillId="0" borderId="0" xfId="0" applyFill="1" applyAlignment="1">
      <alignment horizontal="center"/>
    </xf>
    <xf numFmtId="0" fontId="0" fillId="0" borderId="0" xfId="0" applyFill="1"/>
    <xf numFmtId="0" fontId="2" fillId="0" borderId="0" xfId="0" applyFont="1" applyFill="1" applyBorder="1" applyAlignment="1">
      <alignment horizontal="center" vertical="center" wrapText="1"/>
    </xf>
    <xf numFmtId="0" fontId="0" fillId="0" borderId="7" xfId="0" applyBorder="1" applyAlignment="1">
      <alignment horizontal="center"/>
    </xf>
    <xf numFmtId="0" fontId="0" fillId="0" borderId="7" xfId="0" applyBorder="1"/>
    <xf numFmtId="0" fontId="0" fillId="0" borderId="8" xfId="0" applyBorder="1"/>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 xfId="0" applyBorder="1" applyAlignment="1">
      <alignment horizontal="center"/>
    </xf>
    <xf numFmtId="0" fontId="0" fillId="0" borderId="12" xfId="0" applyBorder="1" applyAlignment="1">
      <alignment horizontal="center"/>
    </xf>
    <xf numFmtId="0" fontId="0" fillId="0" borderId="13" xfId="0" applyBorder="1"/>
    <xf numFmtId="0" fontId="0" fillId="0" borderId="14" xfId="0" applyBorder="1" applyAlignment="1">
      <alignment horizontal="center"/>
    </xf>
    <xf numFmtId="0" fontId="0" fillId="0" borderId="15" xfId="0" applyBorder="1" applyAlignment="1">
      <alignment horizontal="center"/>
    </xf>
    <xf numFmtId="0" fontId="3" fillId="0" borderId="0" xfId="0" applyFont="1" applyFill="1" applyBorder="1" applyAlignment="1" applyProtection="1">
      <alignment horizontal="center" vertical="center" wrapText="1"/>
      <protection hidden="1"/>
    </xf>
    <xf numFmtId="0" fontId="4"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justify" vertical="center" wrapText="1"/>
      <protection locked="0"/>
    </xf>
    <xf numFmtId="0" fontId="1" fillId="0" borderId="0" xfId="0" applyFont="1" applyFill="1" applyBorder="1" applyAlignment="1" applyProtection="1">
      <alignment horizontal="justify" vertical="center" wrapText="1"/>
      <protection locked="0"/>
    </xf>
    <xf numFmtId="49" fontId="4" fillId="3" borderId="2" xfId="0" applyNumberFormat="1"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3" fillId="3" borderId="0" xfId="0" applyFont="1" applyFill="1" applyBorder="1" applyAlignment="1" applyProtection="1">
      <alignment horizontal="justify" vertical="top" wrapText="1"/>
      <protection locked="0"/>
    </xf>
    <xf numFmtId="0" fontId="3" fillId="3" borderId="0" xfId="0" applyFont="1" applyFill="1" applyBorder="1" applyAlignment="1" applyProtection="1">
      <alignment horizontal="center" vertical="center" wrapText="1"/>
      <protection locked="0"/>
    </xf>
    <xf numFmtId="49" fontId="3" fillId="3" borderId="0" xfId="0" applyNumberFormat="1" applyFont="1" applyFill="1" applyBorder="1" applyAlignment="1" applyProtection="1">
      <alignment horizontal="center" vertical="center" wrapText="1"/>
      <protection locked="0"/>
    </xf>
    <xf numFmtId="0" fontId="3" fillId="3" borderId="0" xfId="0" applyFont="1" applyFill="1" applyBorder="1" applyAlignment="1" applyProtection="1">
      <alignment horizontal="justify" vertical="center" wrapText="1"/>
      <protection locked="0"/>
    </xf>
    <xf numFmtId="49"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center" wrapText="1"/>
      <protection locked="0"/>
    </xf>
    <xf numFmtId="0" fontId="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top" wrapText="1"/>
      <protection locked="0"/>
    </xf>
    <xf numFmtId="0" fontId="4" fillId="3" borderId="2"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center" vertical="center" wrapText="1"/>
      <protection locked="0"/>
    </xf>
    <xf numFmtId="49" fontId="4" fillId="3" borderId="6" xfId="0" applyNumberFormat="1" applyFont="1" applyFill="1" applyBorder="1" applyAlignment="1" applyProtection="1">
      <alignment horizontal="center" vertical="center" wrapText="1"/>
      <protection locked="0"/>
    </xf>
    <xf numFmtId="49" fontId="4" fillId="3" borderId="4" xfId="0" applyNumberFormat="1" applyFont="1" applyFill="1" applyBorder="1" applyAlignment="1" applyProtection="1">
      <alignment horizontal="center" vertical="center" wrapText="1"/>
      <protection locked="0"/>
    </xf>
    <xf numFmtId="0" fontId="4" fillId="3" borderId="5" xfId="0"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protection locked="0"/>
    </xf>
    <xf numFmtId="0" fontId="0" fillId="2" borderId="0" xfId="0" applyFill="1" applyAlignment="1">
      <alignment horizontal="center"/>
    </xf>
  </cellXfs>
  <cellStyles count="1">
    <cellStyle name="Normal" xfId="0" builtinId="0"/>
  </cellStyles>
  <dxfs count="0"/>
  <tableStyles count="0" defaultTableStyle="TableStyleMedium9" defaultPivotStyle="PivotStyleLight16"/>
  <colors>
    <mruColors>
      <color rgb="FF3399FF"/>
      <color rgb="FFABFFAB"/>
      <color rgb="FFFFFFE1"/>
      <color rgb="FFFFFFCC"/>
      <color rgb="FFEDE2F6"/>
      <color rgb="FFE1FFE1"/>
      <color rgb="FFFFCC00"/>
      <color rgb="FFA3D1FF"/>
      <color rgb="FFFF99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H7"/>
  <sheetViews>
    <sheetView tabSelected="1" view="pageBreakPreview" zoomScale="89" zoomScaleNormal="120" zoomScaleSheetLayoutView="89" workbookViewId="0">
      <pane xSplit="2" ySplit="2" topLeftCell="C3" activePane="bottomRight" state="frozen"/>
      <selection pane="topRight" activeCell="D1" sqref="D1"/>
      <selection pane="bottomLeft" activeCell="A3" sqref="A3"/>
      <selection pane="bottomRight" activeCell="K7" sqref="K7"/>
    </sheetView>
  </sheetViews>
  <sheetFormatPr baseColWidth="10" defaultRowHeight="12.75" x14ac:dyDescent="0.25"/>
  <cols>
    <col min="1" max="1" width="3.5703125" style="23" customWidth="1"/>
    <col min="2" max="2" width="9.5703125" style="29" customWidth="1"/>
    <col min="3" max="3" width="7.28515625" style="29" customWidth="1"/>
    <col min="4" max="4" width="22.42578125" style="30" customWidth="1"/>
    <col min="5" max="5" width="5.7109375" style="28" customWidth="1"/>
    <col min="6" max="6" width="67" style="27" customWidth="1"/>
    <col min="7" max="7" width="8" style="22" hidden="1" customWidth="1"/>
    <col min="8" max="8" width="0.140625" style="24" customWidth="1"/>
    <col min="9" max="16384" width="11.42578125" style="2"/>
  </cols>
  <sheetData>
    <row r="1" spans="1:8" s="8" customFormat="1" ht="21.75" customHeight="1" x14ac:dyDescent="0.25">
      <c r="A1" s="21"/>
      <c r="B1" s="37"/>
      <c r="C1" s="38"/>
      <c r="D1" s="39" t="s">
        <v>70</v>
      </c>
      <c r="E1" s="40"/>
      <c r="F1" s="35" t="s">
        <v>87</v>
      </c>
      <c r="G1" s="20"/>
      <c r="H1" s="20" t="s">
        <v>40</v>
      </c>
    </row>
    <row r="2" spans="1:8" s="1" customFormat="1" ht="39" customHeight="1" x14ac:dyDescent="0.25">
      <c r="A2" s="22"/>
      <c r="B2" s="25" t="s">
        <v>69</v>
      </c>
      <c r="C2" s="25" t="s">
        <v>73</v>
      </c>
      <c r="D2" s="26" t="s">
        <v>71</v>
      </c>
      <c r="E2" s="26" t="s">
        <v>18</v>
      </c>
      <c r="F2" s="36"/>
      <c r="G2" s="20"/>
      <c r="H2" s="20" t="s">
        <v>72</v>
      </c>
    </row>
    <row r="3" spans="1:8" ht="38.25" x14ac:dyDescent="0.25">
      <c r="A3" s="23">
        <v>1</v>
      </c>
      <c r="B3" s="31" t="s">
        <v>74</v>
      </c>
      <c r="C3" s="31" t="s">
        <v>69</v>
      </c>
      <c r="D3" s="32" t="s">
        <v>75</v>
      </c>
      <c r="E3" s="33" t="s">
        <v>72</v>
      </c>
      <c r="F3" s="34" t="s">
        <v>76</v>
      </c>
    </row>
    <row r="4" spans="1:8" ht="38.25" x14ac:dyDescent="0.25">
      <c r="A4" s="23">
        <v>2</v>
      </c>
      <c r="B4" s="31" t="s">
        <v>77</v>
      </c>
      <c r="C4" s="31" t="s">
        <v>69</v>
      </c>
      <c r="D4" s="32" t="s">
        <v>75</v>
      </c>
      <c r="E4" s="33" t="s">
        <v>72</v>
      </c>
      <c r="F4" s="34" t="s">
        <v>78</v>
      </c>
    </row>
    <row r="5" spans="1:8" ht="38.25" x14ac:dyDescent="0.25">
      <c r="A5" s="23">
        <v>3</v>
      </c>
      <c r="B5" s="31" t="s">
        <v>80</v>
      </c>
      <c r="C5" s="31" t="s">
        <v>69</v>
      </c>
      <c r="D5" s="32" t="s">
        <v>81</v>
      </c>
      <c r="E5" s="33"/>
      <c r="F5" s="34" t="s">
        <v>82</v>
      </c>
    </row>
    <row r="6" spans="1:8" ht="38.25" x14ac:dyDescent="0.25">
      <c r="A6" s="23">
        <v>4</v>
      </c>
      <c r="B6" s="31" t="s">
        <v>83</v>
      </c>
      <c r="C6" s="31" t="s">
        <v>69</v>
      </c>
      <c r="D6" s="32" t="s">
        <v>81</v>
      </c>
      <c r="E6" s="33"/>
      <c r="F6" s="34" t="s">
        <v>84</v>
      </c>
    </row>
    <row r="7" spans="1:8" ht="102" x14ac:dyDescent="0.25">
      <c r="A7" s="23">
        <v>5</v>
      </c>
      <c r="B7" s="31" t="s">
        <v>85</v>
      </c>
      <c r="C7" s="31" t="s">
        <v>69</v>
      </c>
      <c r="D7" s="32" t="s">
        <v>79</v>
      </c>
      <c r="E7" s="33" t="s">
        <v>40</v>
      </c>
      <c r="F7" s="34" t="s">
        <v>86</v>
      </c>
    </row>
  </sheetData>
  <dataConsolidate link="1"/>
  <mergeCells count="3">
    <mergeCell ref="F1:F2"/>
    <mergeCell ref="B1:C1"/>
    <mergeCell ref="D1:E1"/>
  </mergeCells>
  <dataValidations count="1">
    <dataValidation type="list" allowBlank="1" showInputMessage="1" showErrorMessage="1" errorTitle="No valido" error="Dato no válido" sqref="E1:E1048576" xr:uid="{00000000-0002-0000-0000-000000000000}">
      <formula1>$H$1:$H$2</formula1>
    </dataValidation>
  </dataValidations>
  <printOptions horizontalCentered="1" gridLines="1"/>
  <pageMargins left="0.19685039370078741" right="0.15748031496062992" top="0.31496062992125984" bottom="0.19685039370078741" header="0.31496062992125984" footer="0.31496062992125984"/>
  <pageSetup scale="11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A1:D10"/>
  <sheetViews>
    <sheetView workbookViewId="0">
      <selection activeCell="E14" sqref="E14"/>
    </sheetView>
  </sheetViews>
  <sheetFormatPr baseColWidth="10" defaultRowHeight="15" x14ac:dyDescent="0.25"/>
  <cols>
    <col min="3" max="3" width="16.140625" bestFit="1" customWidth="1"/>
  </cols>
  <sheetData>
    <row r="1" spans="1:4" ht="15.75" thickBot="1" x14ac:dyDescent="0.3"/>
    <row r="2" spans="1:4" ht="15.75" thickTop="1" x14ac:dyDescent="0.25">
      <c r="A2" s="11"/>
      <c r="B2" s="12" t="s">
        <v>60</v>
      </c>
      <c r="C2" s="12" t="s">
        <v>61</v>
      </c>
      <c r="D2" s="13" t="s">
        <v>62</v>
      </c>
    </row>
    <row r="3" spans="1:4" x14ac:dyDescent="0.25">
      <c r="A3" s="14" t="s">
        <v>63</v>
      </c>
      <c r="B3" s="15">
        <v>1675</v>
      </c>
      <c r="C3" s="15">
        <v>134</v>
      </c>
      <c r="D3" s="16"/>
    </row>
    <row r="4" spans="1:4" x14ac:dyDescent="0.25">
      <c r="A4" s="14" t="s">
        <v>64</v>
      </c>
      <c r="B4" s="15">
        <v>1499</v>
      </c>
      <c r="C4" s="15">
        <v>120</v>
      </c>
      <c r="D4" s="16"/>
    </row>
    <row r="5" spans="1:4" x14ac:dyDescent="0.25">
      <c r="A5" s="14" t="s">
        <v>65</v>
      </c>
      <c r="B5" s="15">
        <v>1326</v>
      </c>
      <c r="C5" s="15">
        <v>100</v>
      </c>
      <c r="D5" s="16"/>
    </row>
    <row r="6" spans="1:4" x14ac:dyDescent="0.25">
      <c r="A6" s="14" t="s">
        <v>66</v>
      </c>
      <c r="B6" s="15">
        <v>1411</v>
      </c>
      <c r="C6" s="15">
        <v>91</v>
      </c>
      <c r="D6" s="16"/>
    </row>
    <row r="7" spans="1:4" x14ac:dyDescent="0.25">
      <c r="A7" s="14" t="s">
        <v>67</v>
      </c>
      <c r="B7" s="15">
        <v>1230</v>
      </c>
      <c r="C7" s="15">
        <v>77</v>
      </c>
      <c r="D7" s="16"/>
    </row>
    <row r="8" spans="1:4" ht="15.75" thickBot="1" x14ac:dyDescent="0.3">
      <c r="A8" s="17" t="s">
        <v>68</v>
      </c>
      <c r="B8" s="18">
        <v>838</v>
      </c>
      <c r="C8" s="18">
        <v>110</v>
      </c>
      <c r="D8" s="19"/>
    </row>
    <row r="9" spans="1:4" ht="16.5" thickTop="1" thickBot="1" x14ac:dyDescent="0.3">
      <c r="A9" s="10" t="s">
        <v>62</v>
      </c>
      <c r="B9" s="9">
        <f>SUM(B3:B8)</f>
        <v>7979</v>
      </c>
      <c r="C9" s="9">
        <f>SUM(C3:C8)</f>
        <v>632</v>
      </c>
      <c r="D9" s="9">
        <f>B9/C9</f>
        <v>12.625</v>
      </c>
    </row>
    <row r="10" spans="1:4" ht="15.75" thickTop="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L22"/>
  <sheetViews>
    <sheetView workbookViewId="0">
      <selection activeCell="AD17" sqref="AD17"/>
    </sheetView>
  </sheetViews>
  <sheetFormatPr baseColWidth="10" defaultRowHeight="15" x14ac:dyDescent="0.25"/>
  <cols>
    <col min="1" max="1" width="11" customWidth="1"/>
    <col min="2" max="2" width="10.85546875" customWidth="1"/>
  </cols>
  <sheetData>
    <row r="1" spans="1:12" s="3" customFormat="1" x14ac:dyDescent="0.25">
      <c r="A1" s="41" t="s">
        <v>30</v>
      </c>
      <c r="B1" s="41"/>
      <c r="C1" s="41"/>
      <c r="D1" s="41"/>
      <c r="E1" s="41"/>
      <c r="F1" s="41"/>
      <c r="G1" s="41"/>
      <c r="H1" s="41"/>
      <c r="I1" s="41"/>
      <c r="J1" s="41"/>
      <c r="K1" s="41"/>
      <c r="L1" s="41"/>
    </row>
    <row r="2" spans="1:12" s="3" customFormat="1" x14ac:dyDescent="0.25">
      <c r="A2" s="3" t="s">
        <v>37</v>
      </c>
      <c r="B2" s="3" t="s">
        <v>29</v>
      </c>
      <c r="C2" s="3" t="s">
        <v>3</v>
      </c>
      <c r="D2" s="3" t="s">
        <v>20</v>
      </c>
      <c r="E2" s="3" t="s">
        <v>23</v>
      </c>
      <c r="F2" s="3" t="s">
        <v>1</v>
      </c>
      <c r="G2" s="3" t="s">
        <v>58</v>
      </c>
      <c r="H2" s="6" t="s">
        <v>16</v>
      </c>
      <c r="I2" s="3" t="s">
        <v>19</v>
      </c>
      <c r="J2" s="3" t="s">
        <v>57</v>
      </c>
      <c r="K2" s="3" t="s">
        <v>4</v>
      </c>
      <c r="L2" s="3" t="s">
        <v>30</v>
      </c>
    </row>
    <row r="3" spans="1:12" s="6" customFormat="1" x14ac:dyDescent="0.25">
      <c r="A3" s="6" t="e">
        <f>COUNTIFS(IP!#REF!,"*SP*",IP!#REF!,"&gt;=01/03/2014",IP!#REF!,"&lt;=31/03/2014")</f>
        <v>#REF!</v>
      </c>
      <c r="B3" s="6" t="e">
        <f>COUNTIFS(IP!#REF!,"*SETEC*",IP!#REF!,"&gt;=01/03/2014",IP!#REF!,"&lt;=31/03/2014")</f>
        <v>#REF!</v>
      </c>
      <c r="C3" s="6" t="e">
        <f>COUNTIFS(IP!#REF!,"*UTAIPPE*",IP!#REF!,"&gt;=01/03/2014",IP!#REF!,"&lt;=31/03/2014")</f>
        <v>#REF!</v>
      </c>
      <c r="D3" s="6" t="e">
        <f>COUNTIFS(IP!#REF!,"*VOCERO*",IP!#REF!,"&gt;=01/03/2014",IP!#REF!,"&lt;=31/03/2014")</f>
        <v>#REF!</v>
      </c>
      <c r="E3" s="6" t="e">
        <f>COUNTIFS(IP!#REF!,"*OM*",IP!#REF!,"&gt;=01/03/2014",IP!#REF!,"&lt;=31/03/2014")</f>
        <v>#REF!</v>
      </c>
      <c r="F3" s="6" t="e">
        <f>COUNTIFS(IP!#REF!,"*PGJ*",IP!#REF!,"&gt;=01/03/2014",IP!#REF!,"&lt;=31/03/2014")</f>
        <v>#REF!</v>
      </c>
      <c r="G3" s="6" t="e">
        <f>COUNTIFS(IP!#REF!,"*SEDARU*",IP!#REF!,"&gt;=01/03/2014",IP!#REF!,"&lt;=31/03/2014")</f>
        <v>#REF!</v>
      </c>
      <c r="H3" s="6" t="e">
        <f>COUNTIFS(IP!#REF!,"*STyPS*",IP!#REF!,"&gt;=01/03/2014",IP!#REF!,"&lt;=31/03/2014")</f>
        <v>#REF!</v>
      </c>
      <c r="I3" s="6" t="e">
        <f>COUNTIFS(IP!#REF!,"*SEDE*",IP!#REF!,"&gt;=01/03/2014",IP!#REF!,"&lt;=31/03/2014")</f>
        <v>#REF!</v>
      </c>
      <c r="J3" s="6" t="e">
        <f>COUNTIFS(IP!#REF!,"*SEYC*",IP!#REF!,"&gt;=01/03/2014",IP!#REF!,"&lt;=31/03/2014")</f>
        <v>#REF!</v>
      </c>
      <c r="K3" s="6" t="e">
        <f>COUNTIFS(IP!#REF!,"*SEGOB*",IP!#REF!,"&gt;=01/03/2014",IP!#REF!,"&lt;=31/03/2014")</f>
        <v>#REF!</v>
      </c>
      <c r="L3" s="6" t="e">
        <f>COUNTIFS(IP!#REF!,"*DEPENDENCIAS*",IP!#REF!,"&gt;=01/03/2014",IP!#REF!,"&lt;=31/03/2014")</f>
        <v>#REF!</v>
      </c>
    </row>
    <row r="4" spans="1:12" s="6" customFormat="1" x14ac:dyDescent="0.25"/>
    <row r="5" spans="1:12" s="6" customFormat="1" x14ac:dyDescent="0.25">
      <c r="A5" s="6" t="s">
        <v>54</v>
      </c>
      <c r="B5" s="6" t="s">
        <v>12</v>
      </c>
      <c r="C5" s="6" t="s">
        <v>52</v>
      </c>
      <c r="D5" s="6" t="s">
        <v>0</v>
      </c>
      <c r="E5" s="6" t="s">
        <v>10</v>
      </c>
      <c r="F5" s="6" t="s">
        <v>26</v>
      </c>
      <c r="G5" s="6" t="s">
        <v>27</v>
      </c>
      <c r="H5" s="6" t="s">
        <v>53</v>
      </c>
      <c r="I5" s="6" t="s">
        <v>56</v>
      </c>
      <c r="J5" s="6" t="s">
        <v>27</v>
      </c>
      <c r="K5" s="6" t="s">
        <v>55</v>
      </c>
    </row>
    <row r="6" spans="1:12" s="6" customFormat="1" x14ac:dyDescent="0.25">
      <c r="A6" s="6" t="e">
        <f>COUNTIFS(IP!#REF!,"*SEFIPLAN*",IP!#REF!,"&gt;=01/03/2014",IP!#REF!,"&lt;=31/03/2014")</f>
        <v>#REF!</v>
      </c>
      <c r="B6" s="6" t="e">
        <f>COUNTIFS(IP!#REF!,"*SINTRA*",IP!#REF!,"&gt;=01/03/2014",IP!#REF!,"&lt;=31/03/2014")</f>
        <v>#REF!</v>
      </c>
      <c r="C6" s="6" t="e">
        <f>COUNTIFS(IP!#REF!,"*SGP*",IP!#REF!,"&gt;=01/03/2014",IP!#REF!,"&lt;=31/03/2014")</f>
        <v>#REF!</v>
      </c>
      <c r="D6" s="6" t="e">
        <f>COUNTIFS(IP!#REF!,"*SESA*",IP!#REF!,"&gt;=01/03/2014",IP!#REF!,"&lt;=31/03/2014")</f>
        <v>#REF!</v>
      </c>
      <c r="E6" s="6" t="e">
        <f>COUNTIFS(IP!#REF!,"*SSP*",IP!#REF!,"&gt;=01/03/2014",IP!#REF!,"&lt;=31/03/2014")</f>
        <v>#REF!</v>
      </c>
      <c r="F6" s="6" t="e">
        <f>COUNTIFS(IP!#REF!,"*SEDU*",IP!#REF!,"&gt;=01/03/2014",IP!#REF!,"&lt;=31/03/2014")</f>
        <v>#REF!</v>
      </c>
      <c r="G6" s="6" t="e">
        <f>COUNTIFS(IP!#REF!,"*SEMA*",IP!#REF!,"&gt;=01/03/2014",IP!#REF!,"&lt;=31/03/2014")</f>
        <v>#REF!</v>
      </c>
      <c r="H6" s="6" t="e">
        <f>COUNTIFS(IP!#REF!,"*SEDESI*",IP!#REF!,"&gt;=01/03/2014",IP!#REF!,"&lt;=31/03/2014")</f>
        <v>#REF!</v>
      </c>
      <c r="I6" s="6" t="e">
        <f>COUNTIFS(IP!#REF!,"*SEDETUR*",IP!#REF!,"&gt;=01/03/2014",IP!#REF!,"&lt;=31/03/2014")</f>
        <v>#REF!</v>
      </c>
      <c r="J6" s="6" t="e">
        <f>COUNTIFS(IP!#REF!,"*SEMA*",IP!#REF!,"&gt;=01/03/2014",IP!#REF!,"&lt;=31/03/2014")</f>
        <v>#REF!</v>
      </c>
      <c r="K6" s="6" t="e">
        <f>COUNTIFS(IP!#REF!,"*SEDUVI*",IP!#REF!,"&gt;=01/03/2014",IP!#REF!,"&lt;=31/03/2014")</f>
        <v>#REF!</v>
      </c>
    </row>
    <row r="7" spans="1:12" s="6" customFormat="1" x14ac:dyDescent="0.25"/>
    <row r="8" spans="1:12" s="3" customFormat="1" x14ac:dyDescent="0.25"/>
    <row r="9" spans="1:12" s="3" customFormat="1" x14ac:dyDescent="0.25">
      <c r="A9" s="41" t="s">
        <v>8</v>
      </c>
      <c r="B9" s="41"/>
      <c r="C9" s="41"/>
      <c r="D9" s="41"/>
      <c r="E9" s="41"/>
      <c r="F9" s="41"/>
      <c r="G9" s="41"/>
      <c r="H9" s="41"/>
      <c r="I9" s="41"/>
      <c r="J9" s="41"/>
      <c r="K9" s="41"/>
      <c r="L9" s="41"/>
    </row>
    <row r="10" spans="1:12" s="3" customFormat="1" x14ac:dyDescent="0.25">
      <c r="A10" s="3" t="s">
        <v>21</v>
      </c>
      <c r="B10" s="3" t="s">
        <v>31</v>
      </c>
      <c r="C10" s="3" t="s">
        <v>22</v>
      </c>
      <c r="D10" s="3" t="s">
        <v>17</v>
      </c>
      <c r="E10" s="3" t="s">
        <v>9</v>
      </c>
      <c r="F10" s="3" t="s">
        <v>35</v>
      </c>
      <c r="G10" s="3" t="s">
        <v>32</v>
      </c>
      <c r="H10" s="3" t="s">
        <v>33</v>
      </c>
      <c r="I10" s="6" t="s">
        <v>6</v>
      </c>
      <c r="J10" s="6" t="s">
        <v>25</v>
      </c>
      <c r="K10" s="6" t="s">
        <v>34</v>
      </c>
      <c r="L10" s="6" t="s">
        <v>7</v>
      </c>
    </row>
    <row r="11" spans="1:12" s="3" customFormat="1" x14ac:dyDescent="0.25">
      <c r="A11" s="6" t="e">
        <f>COUNTIFS(IP!#REF!,"*APIQROO*",IP!#REF!,"&gt;=01/03/2014",IP!#REF!,"&lt;=31/03/2014")</f>
        <v>#REF!</v>
      </c>
      <c r="B11" s="6" t="e">
        <f>COUNTIFS(IP!#REF!,"*EVA*",IP!#REF!,"&gt;=01/03/2014",IP!#REF!,"&lt;=31/03/2014")</f>
        <v>#REF!</v>
      </c>
      <c r="C11" s="6" t="e">
        <f>COUNTIFS(IP!#REF!,"*COBAQROO*",IP!#REF!,"&gt;=01/03/2014",IP!#REF!,"&lt;=31/03/2014")</f>
        <v>#REF!</v>
      </c>
      <c r="D11" s="6" t="e">
        <f>COUNTIFS(IP!#REF!,"*CONALEP*",IP!#REF!,"&gt;=01/03/2014",IP!#REF!,"&lt;=31/03/2014")</f>
        <v>#REF!</v>
      </c>
      <c r="E11" s="6" t="e">
        <f>COUNTIFS(IP!#REF!,"*CAPA*",IP!#REF!,"&gt;=01/03/2014",IP!#REF!,"&lt;=31/03/2014")</f>
        <v>#REF!</v>
      </c>
      <c r="F11" s="6" t="e">
        <f>COUNTIFS(IP!#REF!,"*CQCYT*",IP!#REF!,"&gt;=01/03/2014",IP!#REF!,"&lt;=31/03/2014")</f>
        <v>#REF!</v>
      </c>
      <c r="G11" s="6" t="e">
        <f>COUNTIFS(IP!#REF!,"*ICAT*",IP!#REF!,"&gt;=01/03/2014",IP!#REF!,"&lt;=31/03/2014")</f>
        <v>#REF!</v>
      </c>
      <c r="H11" s="6" t="e">
        <f>COUNTIFS(IP!#REF!,"*ICEEQROO*",IP!#REF!,"&gt;=01/03/2014",IP!#REF!,"&lt;=31/03/2014")</f>
        <v>#REF!</v>
      </c>
      <c r="I11" s="6" t="e">
        <f>COUNTIFS(IP!#REF!,"*IPAE*",IP!#REF!,"&gt;=01/03/2014",IP!#REF!,"&lt;=31/03/2014")</f>
        <v>#REF!</v>
      </c>
      <c r="J11" s="6" t="e">
        <f>COUNTIFS(IP!#REF!,"*IQM*",IP!#REF!,"&gt;=01/03/2014",IP!#REF!,"&lt;=31/03/2014")</f>
        <v>#REF!</v>
      </c>
      <c r="K11" s="6" t="e">
        <f>COUNTIFS(IP!#REF!,"*ITSFCP*",IP!#REF!,"&gt;=01/03/2014",IP!#REF!,"&lt;=31/03/2014")</f>
        <v>#REF!</v>
      </c>
      <c r="L11" s="6" t="e">
        <f>COUNTIFS(IP!#REF!,"*LOS SEQ*",IP!#REF!,"&gt;=01/03/2014",IP!#REF!,"&lt;=31/03/2014")</f>
        <v>#REF!</v>
      </c>
    </row>
    <row r="12" spans="1:12" s="3" customFormat="1" x14ac:dyDescent="0.25">
      <c r="A12" s="6"/>
      <c r="B12" s="6"/>
      <c r="C12" s="6"/>
      <c r="D12" s="6"/>
      <c r="E12" s="6"/>
      <c r="F12" s="6"/>
      <c r="G12" s="6"/>
      <c r="H12" s="6"/>
      <c r="I12" s="6"/>
      <c r="J12" s="6"/>
      <c r="K12" s="6"/>
      <c r="L12" s="6"/>
    </row>
    <row r="13" spans="1:12" s="3" customFormat="1" x14ac:dyDescent="0.25">
      <c r="A13" s="6" t="s">
        <v>59</v>
      </c>
      <c r="B13" s="6" t="s">
        <v>5</v>
      </c>
      <c r="C13" s="6" t="s">
        <v>13</v>
      </c>
      <c r="D13" s="6" t="s">
        <v>2</v>
      </c>
      <c r="E13" s="6" t="s">
        <v>11</v>
      </c>
      <c r="F13" s="6" t="s">
        <v>24</v>
      </c>
      <c r="G13" s="6" t="s">
        <v>14</v>
      </c>
      <c r="H13" s="6" t="s">
        <v>28</v>
      </c>
      <c r="I13" s="6" t="s">
        <v>15</v>
      </c>
      <c r="J13" s="6" t="s">
        <v>36</v>
      </c>
      <c r="K13" s="6" t="s">
        <v>48</v>
      </c>
      <c r="L13" s="6" t="s">
        <v>38</v>
      </c>
    </row>
    <row r="14" spans="1:12" s="3" customFormat="1" x14ac:dyDescent="0.25">
      <c r="A14" s="6" t="e">
        <f>COUNTIFS(IP!#REF!,"*IFEQROO*",IP!#REF!,"&gt;=01/03/2014",IP!#REF!,"&lt;=31/03/2014")</f>
        <v>#REF!</v>
      </c>
      <c r="B14" s="6" t="e">
        <f>COUNTIFS(IP!#REF!,"*LOS SESA*",IP!#REF!,"&gt;=01/03/2014",IP!#REF!,"&lt;=31/03/2014")</f>
        <v>#REF!</v>
      </c>
      <c r="C14" s="6" t="e">
        <f>COUNTIFS(IP!#REF!,"*DIF*",IP!#REF!,"&gt;=01/03/2014",IP!#REF!,"&lt;=31/03/2014")</f>
        <v>#REF!</v>
      </c>
      <c r="D14" s="6" t="e">
        <f>COUNTIFS(IP!#REF!,"*INIRA*",IP!#REF!,"&gt;=01/03/2014",IP!#REF!,"&lt;=31/03/2014")</f>
        <v>#REF!</v>
      </c>
      <c r="E14" s="6" t="e">
        <f>COUNTIFS(IP!#REF!,"*SQCS*",IP!#REF!,"&gt;=01/03/2014",IP!#REF!,"&lt;=31/03/2014")</f>
        <v>#REF!</v>
      </c>
      <c r="F14" s="6" t="e">
        <f>COUNTIFS(IP!#REF!,"*UQROO*",IP!#REF!,"&gt;=01/03/2014",IP!#REF!,"&lt;=31/03/2014")</f>
        <v>#REF!</v>
      </c>
      <c r="G14" s="6" t="e">
        <f>COUNTIFS(IP!#REF!,"*UC*",IP!#REF!,"&gt;=01/03/2014",IP!#REF!,"&lt;=31/03/2014")</f>
        <v>#REF!</v>
      </c>
      <c r="H14" s="6" t="e">
        <f>COUNTIFS(IP!#REF!,"*UTC*",IP!#REF!,"&gt;=01/03/2014",IP!#REF!,"&lt;=31/03/2014")</f>
        <v>#REF!</v>
      </c>
      <c r="I14" s="6" t="e">
        <f>COUNTIFS(IP!#REF!,"*COJUDEQ*",IP!#REF!,"&gt;=01/03/2014",IP!#REF!,"&lt;=31/03/2014")</f>
        <v>#REF!</v>
      </c>
      <c r="J14" s="6" t="e">
        <f>COUNTIFS(IP!#REF!,"*IDEFIN*",IP!#REF!,"&gt;=01/03/2014",IP!#REF!,"&lt;=31/03/2014")</f>
        <v>#REF!</v>
      </c>
      <c r="K14" s="6" t="e">
        <f>COUNTIFS(IP!#REF!,"*HIDROPONIA*",IP!#REF!,"&gt;=01/03/2014",IP!#REF!,"&lt;=31/03/2014")</f>
        <v>#REF!</v>
      </c>
      <c r="L14" s="6" t="e">
        <f>COUNTIFS(IP!#REF!,"*VIP*",IP!#REF!,"&gt;=01/03/2014",IP!#REF!,"&lt;=31/03/2014")</f>
        <v>#REF!</v>
      </c>
    </row>
    <row r="15" spans="1:12" s="3" customFormat="1" x14ac:dyDescent="0.25">
      <c r="A15" s="6"/>
      <c r="B15" s="6"/>
      <c r="C15" s="6"/>
      <c r="D15" s="6"/>
      <c r="E15" s="6"/>
      <c r="F15" s="6"/>
      <c r="G15" s="6"/>
      <c r="H15" s="6"/>
      <c r="I15" s="6"/>
      <c r="J15" s="6"/>
      <c r="K15" s="6"/>
      <c r="L15" s="6"/>
    </row>
    <row r="16" spans="1:12" s="3" customFormat="1" x14ac:dyDescent="0.25">
      <c r="A16" s="6" t="s">
        <v>39</v>
      </c>
      <c r="B16" s="6" t="s">
        <v>47</v>
      </c>
      <c r="C16" s="6" t="s">
        <v>41</v>
      </c>
      <c r="D16" s="6" t="s">
        <v>42</v>
      </c>
      <c r="E16" s="6" t="s">
        <v>43</v>
      </c>
      <c r="F16" s="3" t="s">
        <v>44</v>
      </c>
      <c r="G16" s="3" t="s">
        <v>45</v>
      </c>
      <c r="H16" s="3" t="s">
        <v>51</v>
      </c>
      <c r="I16" s="3" t="s">
        <v>46</v>
      </c>
      <c r="J16" s="3" t="s">
        <v>8</v>
      </c>
      <c r="K16" s="3" t="s">
        <v>49</v>
      </c>
      <c r="L16" s="3" t="s">
        <v>50</v>
      </c>
    </row>
    <row r="17" spans="1:12" s="3" customFormat="1" x14ac:dyDescent="0.25">
      <c r="A17" s="6" t="e">
        <f>COUNTIFS(IP!#REF!,"*CECYTE*",IP!#REF!,"&gt;=01/03/2014",IP!#REF!,"&lt;=31/03/2014")</f>
        <v>#REF!</v>
      </c>
      <c r="B17" s="6" t="e">
        <f>COUNTIFS(IP!#REF!,"*PPA*",IP!#REF!,"&gt;=01/03/2014",IP!#REF!,"&lt;=31/03/2014")</f>
        <v>#REF!</v>
      </c>
      <c r="C17" s="6" t="e">
        <f>COUNTIFS(IP!#REF!,"*FPTS*",IP!#REF!,"&gt;=01/03/2014",IP!#REF!,"&lt;=31/03/2014")</f>
        <v>#REF!</v>
      </c>
      <c r="D17" s="6" t="e">
        <f>COUNTIFS(IP!#REF!,"*OVC*",IP!#REF!,"&gt;=01/03/2014",IP!#REF!,"&lt;=31/03/2014")</f>
        <v>#REF!</v>
      </c>
      <c r="E17" s="6" t="e">
        <f>COUNTIFS(IP!#REF!,"*FPTOPB*",IP!#REF!,"&gt;=01/03/2014",IP!#REF!,"&lt;=31/03/2014")</f>
        <v>#REF!</v>
      </c>
      <c r="F17" s="6" t="e">
        <f>COUNTIFS(IP!#REF!,"*UTCH*",IP!#REF!,"&gt;=01/03/2014",IP!#REF!,"&lt;=31/03/2014")</f>
        <v>#REF!</v>
      </c>
      <c r="G17" s="6" t="e">
        <f>COUNTIFS(IP!#REF!,"*UTRM*",IP!#REF!,"&gt;=01/03/2014",IP!#REF!,"&lt;=31/03/2014")</f>
        <v>#REF!</v>
      </c>
      <c r="H17" s="6" t="e">
        <f>COUNTIFS(IP!#REF!,"*UIMQROO*",IP!#REF!,"&gt;=01/03/2014",IP!#REF!,"&lt;=31/03/2014")</f>
        <v>#REF!</v>
      </c>
      <c r="I17" s="6" t="e">
        <f>COUNTIFS(IP!#REF!,"*UPQROO*",IP!#REF!,"&gt;=01/03/2014",IP!#REF!,"&lt;=31/03/2014")</f>
        <v>#REF!</v>
      </c>
      <c r="J17" s="6" t="e">
        <f>COUNTIFS(IP!#REF!,"*ENTIDADES*",IP!#REF!,"&gt;=01/03/2014",IP!#REF!,"&lt;=31/03/2014")</f>
        <v>#REF!</v>
      </c>
      <c r="K17" s="6" t="e">
        <f>COUNTIFS(IP!#REF!,"*CJ*",IP!#REF!,"&gt;=01/03/2014",IP!#REF!,"&lt;=31/03/2014")</f>
        <v>#REF!</v>
      </c>
      <c r="L17" s="6" t="e">
        <f>COUNTIFS(IP!#REF!,"*UPB*",IP!#REF!,"&gt;=01/03/2014",IP!#REF!,"&lt;=31/03/2014")</f>
        <v>#REF!</v>
      </c>
    </row>
    <row r="18" spans="1:12" x14ac:dyDescent="0.25">
      <c r="I18" s="4"/>
      <c r="J18" s="4"/>
    </row>
    <row r="19" spans="1:12" x14ac:dyDescent="0.25">
      <c r="C19" s="3"/>
      <c r="F19" s="3"/>
      <c r="J19" s="3"/>
      <c r="K19" s="3"/>
    </row>
    <row r="20" spans="1:12" x14ac:dyDescent="0.25">
      <c r="C20" s="6"/>
      <c r="D20" s="3"/>
      <c r="E20" s="3"/>
      <c r="F20" s="3"/>
      <c r="G20" s="3"/>
      <c r="H20" s="3"/>
      <c r="I20" s="3"/>
      <c r="J20" s="3"/>
      <c r="K20" s="3"/>
    </row>
    <row r="21" spans="1:12" x14ac:dyDescent="0.25">
      <c r="E21" s="5"/>
      <c r="F21" s="5"/>
      <c r="I21" s="7"/>
      <c r="J21" s="7"/>
    </row>
    <row r="22" spans="1:12" x14ac:dyDescent="0.25">
      <c r="F22" s="4"/>
      <c r="G22" s="4"/>
    </row>
  </sheetData>
  <mergeCells count="2">
    <mergeCell ref="A9:L9"/>
    <mergeCell ref="A1:L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election activeCell="C8" sqref="C8:C24"/>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IP</vt:lpstr>
      <vt:lpstr>Hoja1</vt:lpstr>
      <vt:lpstr>D Req</vt:lpstr>
      <vt:lpstr>Hoja2</vt:lpstr>
      <vt:lpstr>'D Req'!fecha1</vt:lpstr>
      <vt:lpstr>'D Req'!fecha2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Edgar Araos</cp:lastModifiedBy>
  <cp:lastPrinted>2020-02-05T21:01:16Z</cp:lastPrinted>
  <dcterms:created xsi:type="dcterms:W3CDTF">2010-05-13T21:34:32Z</dcterms:created>
  <dcterms:modified xsi:type="dcterms:W3CDTF">2020-02-05T21:01:19Z</dcterms:modified>
</cp:coreProperties>
</file>